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 activeTab="1"/>
  </bookViews>
  <sheets>
    <sheet name="РПВ" sheetId="1" r:id="rId1"/>
    <sheet name="ТПВ" sheetId="2" r:id="rId2"/>
    <sheet name="водопостачання" sheetId="3" r:id="rId3"/>
  </sheets>
  <calcPr calcId="114210"/>
</workbook>
</file>

<file path=xl/calcChain.xml><?xml version="1.0" encoding="utf-8"?>
<calcChain xmlns="http://schemas.openxmlformats.org/spreadsheetml/2006/main">
  <c r="C54" i="3"/>
  <c r="C48"/>
  <c r="C50"/>
  <c r="C44"/>
  <c r="C45"/>
  <c r="C43"/>
  <c r="C42"/>
  <c r="C41"/>
  <c r="C39"/>
  <c r="D39"/>
  <c r="C28"/>
  <c r="C32"/>
  <c r="D32"/>
  <c r="C21"/>
  <c r="C20"/>
  <c r="C19"/>
  <c r="C18"/>
  <c r="C17"/>
  <c r="C16"/>
  <c r="C23"/>
  <c r="C13"/>
  <c r="C12"/>
  <c r="C10"/>
  <c r="C14"/>
  <c r="C8"/>
  <c r="D8"/>
  <c r="C7"/>
  <c r="C6"/>
  <c r="D14"/>
  <c r="C24"/>
  <c r="C25"/>
  <c r="D50"/>
  <c r="C46"/>
  <c r="D46"/>
  <c r="D25"/>
  <c r="D3"/>
  <c r="C3"/>
  <c r="C51"/>
  <c r="C55"/>
  <c r="C56"/>
</calcChain>
</file>

<file path=xl/sharedStrings.xml><?xml version="1.0" encoding="utf-8"?>
<sst xmlns="http://schemas.openxmlformats.org/spreadsheetml/2006/main" count="195" uniqueCount="120">
  <si>
    <t>Складові тарифу:</t>
  </si>
  <si>
    <t>планові вирати кількість</t>
  </si>
  <si>
    <t>плановий  рівень витрат усього:грн.</t>
  </si>
  <si>
    <t>Рівень витрат на 1м3</t>
  </si>
  <si>
    <t>Витарати операційної дяльності всього</t>
  </si>
  <si>
    <t xml:space="preserve"> </t>
  </si>
  <si>
    <t xml:space="preserve">З них </t>
  </si>
  <si>
    <t>Прямі матеріальні витрати:</t>
  </si>
  <si>
    <t>ремонт авто</t>
  </si>
  <si>
    <t>приобретение шин</t>
  </si>
  <si>
    <t>4 шт</t>
  </si>
  <si>
    <t>люки каналізац.</t>
  </si>
  <si>
    <t>10 шт</t>
  </si>
  <si>
    <t>акумулятор</t>
  </si>
  <si>
    <t>Всього:</t>
  </si>
  <si>
    <t>2. Паливо мастильні матеріали</t>
  </si>
  <si>
    <t>1. паливо (ГАЗ)</t>
  </si>
  <si>
    <t>35л/день*24*12</t>
  </si>
  <si>
    <t>масло</t>
  </si>
  <si>
    <t>масло гидравлическое</t>
  </si>
  <si>
    <t>40л</t>
  </si>
  <si>
    <t>Прямі витрати з оплати праці</t>
  </si>
  <si>
    <t>водій автотр.засобів</t>
  </si>
  <si>
    <t>6000*12*2</t>
  </si>
  <si>
    <t>машиніст нас.уст</t>
  </si>
  <si>
    <t>6000*12</t>
  </si>
  <si>
    <t>економіст 50%</t>
  </si>
  <si>
    <t>3000*12</t>
  </si>
  <si>
    <t xml:space="preserve">директор      </t>
  </si>
  <si>
    <t xml:space="preserve"> 1440*12</t>
  </si>
  <si>
    <t xml:space="preserve">гол. Бухгалтер    </t>
  </si>
  <si>
    <t>1100*12</t>
  </si>
  <si>
    <t>Всього нараховано:</t>
  </si>
  <si>
    <t>Нарахування на зар.плату 22%</t>
  </si>
  <si>
    <t>Разом</t>
  </si>
  <si>
    <t>Інші прямі витрати</t>
  </si>
  <si>
    <t xml:space="preserve">витрати на охорону праці та техніку безпеки 2 % від фонду оплати праці </t>
  </si>
  <si>
    <t>перчатки 2*12</t>
  </si>
  <si>
    <t>костюм500</t>
  </si>
  <si>
    <t>мило</t>
  </si>
  <si>
    <t>взуття</t>
  </si>
  <si>
    <t>техн.огляд</t>
  </si>
  <si>
    <t>1.Канцтовари  200грн/м</t>
  </si>
  <si>
    <t>Разом витрат</t>
  </si>
  <si>
    <t>плановий обсяг сбору РПВ, м3</t>
  </si>
  <si>
    <t>Виробнича собівартість 1м3  РПВ грн</t>
  </si>
  <si>
    <t>Тариф для населення</t>
  </si>
  <si>
    <t>1б/3,75м3</t>
  </si>
  <si>
    <t>Директор                                              Ю.Ю. Тітов</t>
  </si>
  <si>
    <t>Економіст</t>
  </si>
  <si>
    <t>С.С.Наріманова</t>
  </si>
  <si>
    <t>бак мусорний</t>
  </si>
  <si>
    <t>50 шт.</t>
  </si>
  <si>
    <t>60л</t>
  </si>
  <si>
    <t>ДП -трактор (санполе)</t>
  </si>
  <si>
    <t>40л*12м</t>
  </si>
  <si>
    <t>еколог. Податок</t>
  </si>
  <si>
    <t>тракторист</t>
  </si>
  <si>
    <t xml:space="preserve"> контролер</t>
  </si>
  <si>
    <t>двірник</t>
  </si>
  <si>
    <t>6000*2*12</t>
  </si>
  <si>
    <t xml:space="preserve"> 1400*12</t>
  </si>
  <si>
    <t>Нарахування на зар.плату 0,22%</t>
  </si>
  <si>
    <t xml:space="preserve">витрати на охорону праці та техніку безпеки </t>
  </si>
  <si>
    <t>костюм 2*500</t>
  </si>
  <si>
    <t>2.Заправка картріжду лазар . принтера  120грн *12</t>
  </si>
  <si>
    <t>плановий обсяг сбору ТПВ, м3</t>
  </si>
  <si>
    <t>Виробнича собівартість 1м3  ТПВ грн</t>
  </si>
  <si>
    <t>1м3</t>
  </si>
  <si>
    <t>економіст</t>
  </si>
  <si>
    <t>Розрахунок  тарифу на послуги водопостачання для населення по  КП "Венеція" на 2021 р.</t>
  </si>
  <si>
    <t xml:space="preserve">1. Електроенергія </t>
  </si>
  <si>
    <t>640000*3,60</t>
  </si>
  <si>
    <t>виклик інспектора</t>
  </si>
  <si>
    <t>2р/рік</t>
  </si>
  <si>
    <t>Трактор ЮМЗ-6 екскаватор -7л</t>
  </si>
  <si>
    <t>4 пор.*8 год=32год*12міс=384год.*7л-2688 л.</t>
  </si>
  <si>
    <t xml:space="preserve">Трактор ЮМЗ працює для ліквідації поривів водопровідної системи </t>
  </si>
  <si>
    <t>4 порива/міс*12=48</t>
  </si>
  <si>
    <t>Бензин для заведення трактора  А-92 1л*4р в місяць -12міс=48 л</t>
  </si>
  <si>
    <t>48*30</t>
  </si>
  <si>
    <t>Масло для роботи  3% від ДТ 2688*3%</t>
  </si>
  <si>
    <t>машиніст насосн. Уст.</t>
  </si>
  <si>
    <t>слюсар</t>
  </si>
  <si>
    <t xml:space="preserve">директор    </t>
  </si>
  <si>
    <t>14400*12*80%</t>
  </si>
  <si>
    <t xml:space="preserve">гол. Бухгалтер   </t>
  </si>
  <si>
    <t>11000*12*80%</t>
  </si>
  <si>
    <t>6000*12*55%</t>
  </si>
  <si>
    <t xml:space="preserve">електрик </t>
  </si>
  <si>
    <t>запчастини(касети , труба ,муфта,з'єднувачі,цемент,рідке скло,рідке залізо, зварювальні роботи</t>
  </si>
  <si>
    <t>запчастини для ремонту трактора</t>
  </si>
  <si>
    <t>1500*12</t>
  </si>
  <si>
    <t>прибання реагентів для очищення , знезараження води  400 л*9</t>
  </si>
  <si>
    <t>400*15</t>
  </si>
  <si>
    <t xml:space="preserve"> Послуги санепідемстанції згідно договору : для контролю за якістю води згідно договору необхідно виконати такі аналізи </t>
  </si>
  <si>
    <t xml:space="preserve">2.витрати на охорону праці та техніку безпеки </t>
  </si>
  <si>
    <t>Загально-господарські витрати</t>
  </si>
  <si>
    <t>Рентна плата за користування надрами</t>
  </si>
  <si>
    <t>Рентна плата за спецводовикористання</t>
  </si>
  <si>
    <t>3.оформлення дозволу на спецводовикористання</t>
  </si>
  <si>
    <t>4.послуги Інституту регіональних екологічних досліджень (розробка та погодження індивідуальних технологічних нормативів використання питної води)</t>
  </si>
  <si>
    <t>Витрати із збуту</t>
  </si>
  <si>
    <t>1.Канцтовари  200грн/м*12</t>
  </si>
  <si>
    <t>відрядження</t>
  </si>
  <si>
    <t>300*12</t>
  </si>
  <si>
    <t>оплата праці контролера</t>
  </si>
  <si>
    <t>нарахування на зар.плату 22%</t>
  </si>
  <si>
    <t>Адміністративні витрати</t>
  </si>
  <si>
    <t>3. Послуги банку 150 грн за місяць</t>
  </si>
  <si>
    <t xml:space="preserve">4. За послуги інтернет звязку 150,00грн </t>
  </si>
  <si>
    <t>150*12</t>
  </si>
  <si>
    <t xml:space="preserve">плановий обсяг реаліз.води </t>
  </si>
  <si>
    <t>плановий обсяг реаліз.води  бюдж.орг. Та іншим</t>
  </si>
  <si>
    <t>всього план.обсяг води для реал.</t>
  </si>
  <si>
    <t>Виробнича собівартість 1м3 води грн</t>
  </si>
  <si>
    <t>Директор КП "Венеція"                                                     Ю. Ю. Тітов</t>
  </si>
  <si>
    <t xml:space="preserve">Економіст                                               </t>
  </si>
  <si>
    <t>Розрахунок  тарифу на послуги по  вивезенню рідких побутових відходів для населення по  КП "Венеція" на 2021 р.</t>
  </si>
  <si>
    <t>Розрахунок  тарифу на послуги по вивезенню твердих побутових відходів для населення по  КП "Венеція" на 2021 р.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</si>
</sst>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#,##0_р_.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44">
    <xf numFmtId="0" fontId="0" fillId="0" borderId="0" xfId="0"/>
    <xf numFmtId="0" fontId="9" fillId="0" borderId="0" xfId="1"/>
    <xf numFmtId="0" fontId="1" fillId="0" borderId="1" xfId="1" applyFont="1" applyBorder="1"/>
    <xf numFmtId="0" fontId="1" fillId="0" borderId="2" xfId="1" applyFont="1" applyBorder="1"/>
    <xf numFmtId="164" fontId="1" fillId="0" borderId="2" xfId="1" applyNumberFormat="1" applyFont="1" applyBorder="1"/>
    <xf numFmtId="0" fontId="2" fillId="0" borderId="3" xfId="1" applyFont="1" applyFill="1" applyBorder="1" applyAlignment="1">
      <alignment wrapText="1"/>
    </xf>
    <xf numFmtId="0" fontId="1" fillId="0" borderId="3" xfId="1" applyFont="1" applyBorder="1"/>
    <xf numFmtId="0" fontId="1" fillId="0" borderId="2" xfId="1" applyFont="1" applyBorder="1" applyAlignment="1">
      <alignment wrapText="1"/>
    </xf>
    <xf numFmtId="0" fontId="1" fillId="0" borderId="2" xfId="1" applyFont="1" applyFill="1" applyBorder="1" applyAlignment="1">
      <alignment wrapText="1"/>
    </xf>
    <xf numFmtId="164" fontId="1" fillId="2" borderId="2" xfId="1" applyNumberFormat="1" applyFont="1" applyFill="1" applyBorder="1"/>
    <xf numFmtId="0" fontId="3" fillId="0" borderId="4" xfId="1" applyFont="1" applyBorder="1"/>
    <xf numFmtId="164" fontId="1" fillId="0" borderId="1" xfId="1" applyNumberFormat="1" applyFont="1" applyBorder="1"/>
    <xf numFmtId="164" fontId="1" fillId="0" borderId="3" xfId="1" applyNumberFormat="1" applyFont="1" applyBorder="1"/>
    <xf numFmtId="0" fontId="1" fillId="0" borderId="5" xfId="1" applyFont="1" applyBorder="1"/>
    <xf numFmtId="0" fontId="1" fillId="0" borderId="6" xfId="1" applyFont="1" applyBorder="1"/>
    <xf numFmtId="164" fontId="1" fillId="0" borderId="7" xfId="1" applyNumberFormat="1" applyFont="1" applyBorder="1"/>
    <xf numFmtId="0" fontId="2" fillId="0" borderId="5" xfId="1" applyFont="1" applyBorder="1" applyAlignment="1">
      <alignment wrapText="1"/>
    </xf>
    <xf numFmtId="0" fontId="3" fillId="0" borderId="6" xfId="1" applyFont="1" applyBorder="1"/>
    <xf numFmtId="164" fontId="3" fillId="3" borderId="6" xfId="1" applyNumberFormat="1" applyFont="1" applyFill="1" applyBorder="1"/>
    <xf numFmtId="0" fontId="1" fillId="0" borderId="1" xfId="1" applyFont="1" applyFill="1" applyBorder="1" applyAlignment="1">
      <alignment wrapText="1"/>
    </xf>
    <xf numFmtId="0" fontId="1" fillId="0" borderId="3" xfId="1" applyFont="1" applyFill="1" applyBorder="1" applyAlignment="1">
      <alignment wrapText="1"/>
    </xf>
    <xf numFmtId="0" fontId="4" fillId="0" borderId="5" xfId="1" applyFont="1" applyFill="1" applyBorder="1" applyAlignment="1">
      <alignment wrapText="1"/>
    </xf>
    <xf numFmtId="0" fontId="3" fillId="0" borderId="4" xfId="1" applyFont="1" applyFill="1" applyBorder="1" applyAlignment="1">
      <alignment wrapText="1"/>
    </xf>
    <xf numFmtId="0" fontId="6" fillId="0" borderId="2" xfId="1" applyFont="1" applyBorder="1" applyAlignment="1">
      <alignment vertical="center"/>
    </xf>
    <xf numFmtId="164" fontId="6" fillId="0" borderId="2" xfId="1" applyNumberFormat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8" xfId="1" applyFont="1" applyBorder="1"/>
    <xf numFmtId="164" fontId="1" fillId="0" borderId="8" xfId="1" applyNumberFormat="1" applyFont="1" applyBorder="1"/>
    <xf numFmtId="0" fontId="1" fillId="0" borderId="9" xfId="1" applyFont="1" applyBorder="1"/>
    <xf numFmtId="16" fontId="1" fillId="0" borderId="2" xfId="1" applyNumberFormat="1" applyFont="1" applyBorder="1"/>
    <xf numFmtId="165" fontId="1" fillId="4" borderId="6" xfId="1" applyNumberFormat="1" applyFont="1" applyFill="1" applyBorder="1"/>
    <xf numFmtId="4" fontId="1" fillId="0" borderId="2" xfId="1" applyNumberFormat="1" applyFont="1" applyBorder="1" applyAlignment="1">
      <alignment horizontal="left"/>
    </xf>
    <xf numFmtId="2" fontId="3" fillId="5" borderId="2" xfId="1" applyNumberFormat="1" applyFont="1" applyFill="1" applyBorder="1" applyAlignment="1">
      <alignment horizontal="left"/>
    </xf>
    <xf numFmtId="0" fontId="9" fillId="0" borderId="0" xfId="1" applyAlignment="1">
      <alignment horizontal="right"/>
    </xf>
    <xf numFmtId="164" fontId="1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0" borderId="2" xfId="1" applyNumberFormat="1" applyFont="1" applyBorder="1"/>
    <xf numFmtId="164" fontId="3" fillId="3" borderId="1" xfId="1" applyNumberFormat="1" applyFont="1" applyFill="1" applyBorder="1"/>
    <xf numFmtId="0" fontId="9" fillId="0" borderId="0" xfId="2"/>
    <xf numFmtId="0" fontId="1" fillId="0" borderId="1" xfId="2" applyFont="1" applyBorder="1"/>
    <xf numFmtId="0" fontId="1" fillId="0" borderId="2" xfId="2" applyFont="1" applyBorder="1"/>
    <xf numFmtId="0" fontId="1" fillId="0" borderId="4" xfId="2" applyFont="1" applyBorder="1" applyAlignment="1">
      <alignment wrapText="1"/>
    </xf>
    <xf numFmtId="164" fontId="1" fillId="0" borderId="2" xfId="2" applyNumberFormat="1" applyFont="1" applyBorder="1"/>
    <xf numFmtId="0" fontId="2" fillId="0" borderId="3" xfId="2" applyFont="1" applyFill="1" applyBorder="1" applyAlignment="1">
      <alignment wrapText="1"/>
    </xf>
    <xf numFmtId="0" fontId="1" fillId="0" borderId="3" xfId="2" applyFont="1" applyBorder="1"/>
    <xf numFmtId="0" fontId="1" fillId="0" borderId="2" xfId="2" applyFont="1" applyBorder="1" applyAlignment="1">
      <alignment wrapText="1"/>
    </xf>
    <xf numFmtId="0" fontId="1" fillId="0" borderId="2" xfId="2" applyFont="1" applyFill="1" applyBorder="1" applyAlignment="1">
      <alignment wrapText="1"/>
    </xf>
    <xf numFmtId="164" fontId="1" fillId="2" borderId="2" xfId="2" applyNumberFormat="1" applyFont="1" applyFill="1" applyBorder="1"/>
    <xf numFmtId="0" fontId="3" fillId="0" borderId="4" xfId="2" applyFont="1" applyBorder="1"/>
    <xf numFmtId="164" fontId="1" fillId="0" borderId="1" xfId="2" applyNumberFormat="1" applyFont="1" applyBorder="1"/>
    <xf numFmtId="164" fontId="1" fillId="0" borderId="3" xfId="2" applyNumberFormat="1" applyFont="1" applyBorder="1"/>
    <xf numFmtId="0" fontId="1" fillId="0" borderId="5" xfId="2" applyFont="1" applyBorder="1"/>
    <xf numFmtId="0" fontId="1" fillId="0" borderId="6" xfId="2" applyFont="1" applyBorder="1"/>
    <xf numFmtId="164" fontId="1" fillId="3" borderId="6" xfId="2" applyNumberFormat="1" applyFont="1" applyFill="1" applyBorder="1"/>
    <xf numFmtId="164" fontId="1" fillId="0" borderId="7" xfId="2" applyNumberFormat="1" applyFont="1" applyBorder="1"/>
    <xf numFmtId="0" fontId="2" fillId="0" borderId="5" xfId="2" applyFont="1" applyBorder="1" applyAlignment="1">
      <alignment wrapText="1"/>
    </xf>
    <xf numFmtId="0" fontId="3" fillId="0" borderId="6" xfId="2" applyFont="1" applyBorder="1"/>
    <xf numFmtId="164" fontId="3" fillId="3" borderId="6" xfId="2" applyNumberFormat="1" applyFont="1" applyFill="1" applyBorder="1"/>
    <xf numFmtId="0" fontId="1" fillId="0" borderId="1" xfId="2" applyFont="1" applyFill="1" applyBorder="1" applyAlignment="1">
      <alignment wrapText="1"/>
    </xf>
    <xf numFmtId="0" fontId="1" fillId="0" borderId="3" xfId="2" applyFont="1" applyFill="1" applyBorder="1" applyAlignment="1">
      <alignment wrapText="1"/>
    </xf>
    <xf numFmtId="0" fontId="4" fillId="0" borderId="5" xfId="2" applyFont="1" applyFill="1" applyBorder="1" applyAlignment="1">
      <alignment wrapText="1"/>
    </xf>
    <xf numFmtId="0" fontId="3" fillId="0" borderId="4" xfId="2" applyFont="1" applyFill="1" applyBorder="1" applyAlignment="1">
      <alignment wrapText="1"/>
    </xf>
    <xf numFmtId="0" fontId="6" fillId="0" borderId="2" xfId="2" applyFont="1" applyBorder="1" applyAlignment="1">
      <alignment vertical="center"/>
    </xf>
    <xf numFmtId="164" fontId="6" fillId="0" borderId="2" xfId="2" applyNumberFormat="1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0" fontId="1" fillId="0" borderId="8" xfId="2" applyFont="1" applyBorder="1"/>
    <xf numFmtId="0" fontId="1" fillId="0" borderId="9" xfId="2" applyFont="1" applyBorder="1" applyAlignment="1">
      <alignment wrapText="1"/>
    </xf>
    <xf numFmtId="164" fontId="1" fillId="0" borderId="8" xfId="2" applyNumberFormat="1" applyFont="1" applyBorder="1"/>
    <xf numFmtId="164" fontId="1" fillId="0" borderId="10" xfId="2" applyNumberFormat="1" applyFont="1" applyBorder="1"/>
    <xf numFmtId="0" fontId="1" fillId="0" borderId="9" xfId="2" applyFont="1" applyBorder="1"/>
    <xf numFmtId="16" fontId="1" fillId="0" borderId="2" xfId="2" applyNumberFormat="1" applyFont="1" applyBorder="1"/>
    <xf numFmtId="164" fontId="1" fillId="0" borderId="11" xfId="2" applyNumberFormat="1" applyFont="1" applyBorder="1"/>
    <xf numFmtId="164" fontId="1" fillId="3" borderId="1" xfId="2" applyNumberFormat="1" applyFont="1" applyFill="1" applyBorder="1"/>
    <xf numFmtId="165" fontId="1" fillId="4" borderId="6" xfId="2" applyNumberFormat="1" applyFont="1" applyFill="1" applyBorder="1"/>
    <xf numFmtId="4" fontId="1" fillId="0" borderId="2" xfId="2" applyNumberFormat="1" applyFont="1" applyBorder="1" applyAlignment="1">
      <alignment horizontal="left"/>
    </xf>
    <xf numFmtId="2" fontId="3" fillId="5" borderId="2" xfId="2" applyNumberFormat="1" applyFont="1" applyFill="1" applyBorder="1" applyAlignment="1">
      <alignment horizontal="left"/>
    </xf>
    <xf numFmtId="0" fontId="9" fillId="0" borderId="0" xfId="2" applyAlignment="1">
      <alignment horizontal="right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1" xfId="0" applyFont="1" applyBorder="1"/>
    <xf numFmtId="0" fontId="3" fillId="0" borderId="4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8" xfId="0" applyFont="1" applyBorder="1"/>
    <xf numFmtId="164" fontId="1" fillId="0" borderId="8" xfId="0" applyNumberFormat="1" applyFont="1" applyBorder="1"/>
    <xf numFmtId="0" fontId="1" fillId="0" borderId="5" xfId="0" applyFont="1" applyBorder="1"/>
    <xf numFmtId="0" fontId="1" fillId="0" borderId="6" xfId="0" applyFont="1" applyBorder="1"/>
    <xf numFmtId="164" fontId="1" fillId="3" borderId="6" xfId="0" applyNumberFormat="1" applyFont="1" applyFill="1" applyBorder="1"/>
    <xf numFmtId="164" fontId="1" fillId="0" borderId="10" xfId="0" applyNumberFormat="1" applyFont="1" applyBorder="1"/>
    <xf numFmtId="0" fontId="1" fillId="0" borderId="4" xfId="0" applyFont="1" applyBorder="1" applyAlignment="1">
      <alignment wrapText="1"/>
    </xf>
    <xf numFmtId="164" fontId="1" fillId="0" borderId="3" xfId="0" applyNumberFormat="1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3" fillId="0" borderId="6" xfId="0" applyFont="1" applyBorder="1"/>
    <xf numFmtId="164" fontId="3" fillId="3" borderId="6" xfId="0" applyNumberFormat="1" applyFont="1" applyFill="1" applyBorder="1"/>
    <xf numFmtId="164" fontId="1" fillId="0" borderId="7" xfId="0" applyNumberFormat="1" applyFont="1" applyBorder="1"/>
    <xf numFmtId="0" fontId="3" fillId="0" borderId="4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Border="1"/>
    <xf numFmtId="0" fontId="4" fillId="0" borderId="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" fillId="0" borderId="3" xfId="0" applyNumberFormat="1" applyFont="1" applyBorder="1"/>
    <xf numFmtId="164" fontId="3" fillId="3" borderId="1" xfId="0" applyNumberFormat="1" applyFont="1" applyFill="1" applyBorder="1"/>
    <xf numFmtId="0" fontId="2" fillId="0" borderId="2" xfId="0" applyFont="1" applyFill="1" applyBorder="1" applyAlignment="1">
      <alignment wrapText="1"/>
    </xf>
    <xf numFmtId="164" fontId="1" fillId="2" borderId="2" xfId="0" applyNumberFormat="1" applyFont="1" applyFill="1" applyBorder="1"/>
    <xf numFmtId="164" fontId="3" fillId="3" borderId="2" xfId="0" applyNumberFormat="1" applyFont="1" applyFill="1" applyBorder="1"/>
    <xf numFmtId="0" fontId="2" fillId="0" borderId="1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164" fontId="3" fillId="4" borderId="2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3" fillId="5" borderId="2" xfId="0" applyNumberFormat="1" applyFont="1" applyFill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1" fillId="0" borderId="0" xfId="0" applyFont="1" applyBorder="1"/>
    <xf numFmtId="164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1" applyFont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9" fillId="0" borderId="0" xfId="1" applyAlignment="1">
      <alignment horizontal="center"/>
    </xf>
    <xf numFmtId="0" fontId="1" fillId="0" borderId="15" xfId="1" applyFont="1" applyBorder="1" applyAlignment="1">
      <alignment horizontal="center" wrapText="1"/>
    </xf>
    <xf numFmtId="0" fontId="1" fillId="0" borderId="16" xfId="1" applyFont="1" applyBorder="1" applyAlignment="1">
      <alignment horizontal="center" wrapText="1"/>
    </xf>
    <xf numFmtId="0" fontId="1" fillId="0" borderId="17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5" fillId="0" borderId="0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9" fillId="0" borderId="0" xfId="2" applyAlignment="1">
      <alignment horizontal="center"/>
    </xf>
    <xf numFmtId="0" fontId="5" fillId="0" borderId="1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opLeftCell="A7" workbookViewId="0">
      <selection sqref="A1:D4"/>
    </sheetView>
  </sheetViews>
  <sheetFormatPr defaultRowHeight="15"/>
  <cols>
    <col min="1" max="1" width="29.7109375" customWidth="1"/>
    <col min="2" max="2" width="21.28515625" customWidth="1"/>
    <col min="3" max="3" width="17.85546875" customWidth="1"/>
    <col min="4" max="4" width="17.28515625" customWidth="1"/>
  </cols>
  <sheetData>
    <row r="1" spans="1:4">
      <c r="A1" s="132" t="s">
        <v>118</v>
      </c>
      <c r="B1" s="132"/>
      <c r="C1" s="132"/>
      <c r="D1" s="132"/>
    </row>
    <row r="2" spans="1:4">
      <c r="A2" s="132"/>
      <c r="B2" s="132"/>
      <c r="C2" s="132"/>
      <c r="D2" s="132"/>
    </row>
    <row r="3" spans="1:4">
      <c r="A3" s="132"/>
      <c r="B3" s="132"/>
      <c r="C3" s="132"/>
      <c r="D3" s="132"/>
    </row>
    <row r="4" spans="1:4">
      <c r="A4" s="133"/>
      <c r="B4" s="133"/>
      <c r="C4" s="133"/>
      <c r="D4" s="133"/>
    </row>
    <row r="5" spans="1:4" ht="60.75" customHeight="1">
      <c r="A5" s="23" t="s">
        <v>0</v>
      </c>
      <c r="B5" s="25" t="s">
        <v>1</v>
      </c>
      <c r="C5" s="24" t="s">
        <v>2</v>
      </c>
      <c r="D5" s="25" t="s">
        <v>3</v>
      </c>
    </row>
    <row r="6" spans="1:4">
      <c r="A6" s="137" t="s">
        <v>4</v>
      </c>
      <c r="B6" s="138"/>
      <c r="C6" s="38">
        <v>608049.6</v>
      </c>
      <c r="D6" s="4" t="s">
        <v>5</v>
      </c>
    </row>
    <row r="7" spans="1:4" ht="15.75" thickBot="1">
      <c r="A7" s="2" t="s">
        <v>6</v>
      </c>
      <c r="B7" s="3"/>
      <c r="C7" s="4"/>
      <c r="D7" s="4"/>
    </row>
    <row r="8" spans="1:4" ht="15.75" thickBot="1">
      <c r="A8" s="10" t="s">
        <v>7</v>
      </c>
      <c r="B8" s="3"/>
      <c r="C8" s="4"/>
      <c r="D8" s="4"/>
    </row>
    <row r="9" spans="1:4">
      <c r="A9" s="28" t="s">
        <v>8</v>
      </c>
      <c r="B9" s="26"/>
      <c r="C9" s="27">
        <v>26000</v>
      </c>
      <c r="D9" s="4"/>
    </row>
    <row r="10" spans="1:4">
      <c r="A10" s="28" t="s">
        <v>9</v>
      </c>
      <c r="B10" s="26" t="s">
        <v>10</v>
      </c>
      <c r="C10" s="27">
        <v>22000</v>
      </c>
      <c r="D10" s="4"/>
    </row>
    <row r="11" spans="1:4">
      <c r="A11" s="28" t="s">
        <v>11</v>
      </c>
      <c r="B11" s="26" t="s">
        <v>12</v>
      </c>
      <c r="C11" s="27">
        <v>28000</v>
      </c>
      <c r="D11" s="4"/>
    </row>
    <row r="12" spans="1:4" ht="15.75" thickBot="1">
      <c r="A12" s="28" t="s">
        <v>13</v>
      </c>
      <c r="B12" s="26" t="s">
        <v>5</v>
      </c>
      <c r="C12" s="27">
        <v>7500</v>
      </c>
      <c r="D12" s="4"/>
    </row>
    <row r="13" spans="1:4" ht="15.75" thickBot="1">
      <c r="A13" s="13" t="s">
        <v>14</v>
      </c>
      <c r="B13" s="14"/>
      <c r="C13" s="18">
        <v>83500</v>
      </c>
      <c r="D13" s="4">
        <v>5.1543209876543212</v>
      </c>
    </row>
    <row r="14" spans="1:4" ht="18" customHeight="1">
      <c r="A14" s="135" t="s">
        <v>15</v>
      </c>
      <c r="B14" s="136"/>
      <c r="C14" s="12"/>
      <c r="D14" s="12"/>
    </row>
    <row r="15" spans="1:4">
      <c r="A15" s="6" t="s">
        <v>16</v>
      </c>
      <c r="B15" s="3" t="s">
        <v>17</v>
      </c>
      <c r="C15" s="4">
        <v>161280</v>
      </c>
      <c r="D15" s="4" t="s">
        <v>5</v>
      </c>
    </row>
    <row r="16" spans="1:4">
      <c r="A16" s="28" t="s">
        <v>18</v>
      </c>
      <c r="B16" s="26">
        <v>120</v>
      </c>
      <c r="C16" s="27">
        <v>8400</v>
      </c>
      <c r="D16" s="4"/>
    </row>
    <row r="17" spans="1:4" ht="15.75" thickBot="1">
      <c r="A17" s="28" t="s">
        <v>19</v>
      </c>
      <c r="B17" s="26" t="s">
        <v>20</v>
      </c>
      <c r="C17" s="27">
        <v>2040</v>
      </c>
      <c r="D17" s="4"/>
    </row>
    <row r="18" spans="1:4" ht="15.75" thickBot="1">
      <c r="A18" s="16" t="s">
        <v>14</v>
      </c>
      <c r="B18" s="17"/>
      <c r="C18" s="18">
        <v>171720</v>
      </c>
      <c r="D18" s="15">
        <v>10.6</v>
      </c>
    </row>
    <row r="19" spans="1:4" ht="29.25" customHeight="1" thickBot="1">
      <c r="A19" s="22" t="s">
        <v>21</v>
      </c>
      <c r="B19" s="6"/>
      <c r="C19" s="35"/>
      <c r="D19" s="12"/>
    </row>
    <row r="20" spans="1:4" ht="15.75" customHeight="1">
      <c r="A20" s="20" t="s">
        <v>22</v>
      </c>
      <c r="B20" s="3" t="s">
        <v>23</v>
      </c>
      <c r="C20" s="34">
        <v>144000</v>
      </c>
      <c r="D20" s="4"/>
    </row>
    <row r="21" spans="1:4" ht="13.5" customHeight="1">
      <c r="A21" s="20" t="s">
        <v>24</v>
      </c>
      <c r="B21" s="3" t="s">
        <v>25</v>
      </c>
      <c r="C21" s="34">
        <v>72000</v>
      </c>
      <c r="D21" s="4"/>
    </row>
    <row r="22" spans="1:4" ht="15" customHeight="1">
      <c r="A22" s="20" t="s">
        <v>26</v>
      </c>
      <c r="B22" s="3" t="s">
        <v>27</v>
      </c>
      <c r="C22" s="34">
        <v>36000</v>
      </c>
      <c r="D22" s="4"/>
    </row>
    <row r="23" spans="1:4">
      <c r="A23" s="8" t="s">
        <v>28</v>
      </c>
      <c r="B23" s="29" t="s">
        <v>29</v>
      </c>
      <c r="C23" s="34">
        <v>17280</v>
      </c>
      <c r="D23" s="4"/>
    </row>
    <row r="24" spans="1:4" ht="15" customHeight="1">
      <c r="A24" s="8" t="s">
        <v>30</v>
      </c>
      <c r="B24" s="3" t="s">
        <v>31</v>
      </c>
      <c r="C24" s="34">
        <v>13200</v>
      </c>
      <c r="D24" s="4"/>
    </row>
    <row r="25" spans="1:4" ht="16.5" customHeight="1">
      <c r="A25" s="8" t="s">
        <v>32</v>
      </c>
      <c r="B25" s="3"/>
      <c r="C25" s="34">
        <v>282480</v>
      </c>
      <c r="D25" s="4"/>
    </row>
    <row r="26" spans="1:4" ht="28.5" customHeight="1" thickBot="1">
      <c r="A26" s="19" t="s">
        <v>33</v>
      </c>
      <c r="B26" s="2"/>
      <c r="C26" s="36">
        <v>62145.599999999999</v>
      </c>
      <c r="D26" s="11"/>
    </row>
    <row r="27" spans="1:4" ht="15.75" thickBot="1">
      <c r="A27" s="21" t="s">
        <v>34</v>
      </c>
      <c r="B27" s="14"/>
      <c r="C27" s="37">
        <v>344625.6</v>
      </c>
      <c r="D27" s="15">
        <v>21.273185185185184</v>
      </c>
    </row>
    <row r="28" spans="1:4" ht="19.5" customHeight="1">
      <c r="A28" s="5" t="s">
        <v>35</v>
      </c>
      <c r="B28" s="6"/>
      <c r="C28" s="12"/>
      <c r="D28" s="12"/>
    </row>
    <row r="29" spans="1:4" ht="52.5" customHeight="1">
      <c r="A29" s="19" t="s">
        <v>36</v>
      </c>
      <c r="B29" s="3" t="s">
        <v>37</v>
      </c>
      <c r="C29" s="4">
        <v>432</v>
      </c>
      <c r="D29" s="4"/>
    </row>
    <row r="30" spans="1:4">
      <c r="A30" s="19"/>
      <c r="B30" s="2" t="s">
        <v>38</v>
      </c>
      <c r="C30" s="11">
        <v>500</v>
      </c>
      <c r="D30" s="11"/>
    </row>
    <row r="31" spans="1:4">
      <c r="A31" s="19"/>
      <c r="B31" s="2" t="s">
        <v>39</v>
      </c>
      <c r="C31" s="11">
        <v>72</v>
      </c>
      <c r="D31" s="11"/>
    </row>
    <row r="32" spans="1:4">
      <c r="A32" s="19"/>
      <c r="B32" s="2" t="s">
        <v>40</v>
      </c>
      <c r="C32" s="11">
        <v>300</v>
      </c>
      <c r="D32" s="11"/>
    </row>
    <row r="33" spans="1:4" ht="15.75" customHeight="1">
      <c r="A33" s="19" t="s">
        <v>41</v>
      </c>
      <c r="B33" s="2" t="s">
        <v>5</v>
      </c>
      <c r="C33" s="11">
        <v>4500</v>
      </c>
      <c r="D33" s="11"/>
    </row>
    <row r="34" spans="1:4">
      <c r="A34" s="6" t="s">
        <v>42</v>
      </c>
      <c r="B34" s="3"/>
      <c r="C34" s="9">
        <v>2400</v>
      </c>
      <c r="D34" s="4"/>
    </row>
    <row r="35" spans="1:4" ht="18" customHeight="1" thickBot="1">
      <c r="A35" s="7" t="s">
        <v>43</v>
      </c>
      <c r="B35" s="3"/>
      <c r="C35" s="39">
        <v>8204</v>
      </c>
      <c r="D35" s="11">
        <v>0.50641975308641973</v>
      </c>
    </row>
    <row r="36" spans="1:4" ht="17.25" customHeight="1" thickBot="1">
      <c r="A36" s="7" t="s">
        <v>44</v>
      </c>
      <c r="B36" s="3">
        <v>1350</v>
      </c>
      <c r="C36" s="30">
        <v>16200</v>
      </c>
      <c r="D36" s="15" t="s">
        <v>5</v>
      </c>
    </row>
    <row r="37" spans="1:4" ht="27.75" customHeight="1">
      <c r="A37" s="7" t="s">
        <v>45</v>
      </c>
      <c r="B37" s="3"/>
      <c r="C37" s="31">
        <v>37.533925925925928</v>
      </c>
      <c r="D37" s="4"/>
    </row>
    <row r="38" spans="1:4" ht="24.75" customHeight="1">
      <c r="A38" s="7" t="s">
        <v>46</v>
      </c>
      <c r="B38" s="3" t="s">
        <v>47</v>
      </c>
      <c r="C38" s="32">
        <v>37.53</v>
      </c>
      <c r="D38" s="4"/>
    </row>
    <row r="39" spans="1:4">
      <c r="A39" s="134" t="s">
        <v>48</v>
      </c>
      <c r="B39" s="134"/>
      <c r="C39" s="134"/>
      <c r="D39" s="134"/>
    </row>
    <row r="41" spans="1:4">
      <c r="A41" s="33" t="s">
        <v>49</v>
      </c>
      <c r="B41" s="1"/>
      <c r="C41" s="1" t="s">
        <v>50</v>
      </c>
      <c r="D41" s="1"/>
    </row>
  </sheetData>
  <mergeCells count="4">
    <mergeCell ref="A1:D4"/>
    <mergeCell ref="A39:D39"/>
    <mergeCell ref="A14:B14"/>
    <mergeCell ref="A6:B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3"/>
  <sheetViews>
    <sheetView tabSelected="1" workbookViewId="0">
      <selection sqref="A1:D5"/>
    </sheetView>
  </sheetViews>
  <sheetFormatPr defaultRowHeight="15"/>
  <cols>
    <col min="1" max="1" width="30.140625" customWidth="1"/>
    <col min="2" max="2" width="12.5703125" customWidth="1"/>
    <col min="3" max="3" width="19.28515625" customWidth="1"/>
    <col min="4" max="4" width="17.140625" customWidth="1"/>
  </cols>
  <sheetData>
    <row r="1" spans="1:4">
      <c r="A1" s="139" t="s">
        <v>119</v>
      </c>
      <c r="B1" s="139"/>
      <c r="C1" s="139"/>
      <c r="D1" s="139"/>
    </row>
    <row r="2" spans="1:4">
      <c r="A2" s="139"/>
      <c r="B2" s="139"/>
      <c r="C2" s="139"/>
      <c r="D2" s="139"/>
    </row>
    <row r="3" spans="1:4">
      <c r="A3" s="139"/>
      <c r="B3" s="139"/>
      <c r="C3" s="139"/>
      <c r="D3" s="139"/>
    </row>
    <row r="4" spans="1:4">
      <c r="A4" s="139"/>
      <c r="B4" s="139"/>
      <c r="C4" s="139"/>
      <c r="D4" s="139"/>
    </row>
    <row r="5" spans="1:4">
      <c r="A5" s="140"/>
      <c r="B5" s="140"/>
      <c r="C5" s="140"/>
      <c r="D5" s="140"/>
    </row>
    <row r="6" spans="1:4" ht="47.25">
      <c r="A6" s="64" t="s">
        <v>0</v>
      </c>
      <c r="B6" s="66" t="s">
        <v>1</v>
      </c>
      <c r="C6" s="65" t="s">
        <v>2</v>
      </c>
      <c r="D6" s="66" t="s">
        <v>3</v>
      </c>
    </row>
    <row r="7" spans="1:4">
      <c r="A7" s="42" t="s">
        <v>4</v>
      </c>
      <c r="B7" s="42"/>
      <c r="C7" s="44">
        <v>838024</v>
      </c>
      <c r="D7" s="44" t="s">
        <v>5</v>
      </c>
    </row>
    <row r="8" spans="1:4" ht="15.75" thickBot="1">
      <c r="A8" s="41" t="s">
        <v>6</v>
      </c>
      <c r="B8" s="42"/>
      <c r="C8" s="44"/>
      <c r="D8" s="44"/>
    </row>
    <row r="9" spans="1:4" ht="15.75" thickBot="1">
      <c r="A9" s="50" t="s">
        <v>7</v>
      </c>
      <c r="B9" s="42"/>
      <c r="C9" s="44"/>
      <c r="D9" s="44"/>
    </row>
    <row r="10" spans="1:4">
      <c r="A10" s="71" t="s">
        <v>8</v>
      </c>
      <c r="B10" s="67"/>
      <c r="C10" s="69">
        <v>28000</v>
      </c>
      <c r="D10" s="44"/>
    </row>
    <row r="11" spans="1:4">
      <c r="A11" s="71" t="s">
        <v>9</v>
      </c>
      <c r="B11" s="67" t="s">
        <v>10</v>
      </c>
      <c r="C11" s="69">
        <v>22000</v>
      </c>
      <c r="D11" s="44"/>
    </row>
    <row r="12" spans="1:4" ht="15.75" thickBot="1">
      <c r="A12" s="71" t="s">
        <v>51</v>
      </c>
      <c r="B12" s="67" t="s">
        <v>52</v>
      </c>
      <c r="C12" s="69">
        <v>175000</v>
      </c>
      <c r="D12" s="44"/>
    </row>
    <row r="13" spans="1:4" ht="15.75" thickBot="1">
      <c r="A13" s="53" t="s">
        <v>14</v>
      </c>
      <c r="B13" s="54"/>
      <c r="C13" s="55">
        <v>225000</v>
      </c>
      <c r="D13" s="70">
        <v>34.722222222222221</v>
      </c>
    </row>
    <row r="14" spans="1:4" ht="37.5" customHeight="1" thickBot="1">
      <c r="A14" s="43" t="s">
        <v>15</v>
      </c>
      <c r="B14" s="46"/>
      <c r="C14" s="52"/>
      <c r="D14" s="52"/>
    </row>
    <row r="15" spans="1:4">
      <c r="A15" s="46" t="s">
        <v>16</v>
      </c>
      <c r="B15" s="42" t="s">
        <v>17</v>
      </c>
      <c r="C15" s="44">
        <v>161280</v>
      </c>
      <c r="D15" s="44" t="s">
        <v>5</v>
      </c>
    </row>
    <row r="16" spans="1:4">
      <c r="A16" s="71" t="s">
        <v>18</v>
      </c>
      <c r="B16" s="67">
        <v>120</v>
      </c>
      <c r="C16" s="69">
        <v>8400</v>
      </c>
      <c r="D16" s="44"/>
    </row>
    <row r="17" spans="1:4">
      <c r="A17" s="71" t="s">
        <v>19</v>
      </c>
      <c r="B17" s="67" t="s">
        <v>53</v>
      </c>
      <c r="C17" s="69">
        <v>2040</v>
      </c>
      <c r="D17" s="44"/>
    </row>
    <row r="18" spans="1:4" ht="22.5" customHeight="1">
      <c r="A18" s="47" t="s">
        <v>54</v>
      </c>
      <c r="B18" s="42" t="s">
        <v>55</v>
      </c>
      <c r="C18" s="44">
        <v>13440</v>
      </c>
      <c r="D18" s="44"/>
    </row>
    <row r="19" spans="1:4" ht="19.5" customHeight="1" thickBot="1">
      <c r="A19" s="68" t="s">
        <v>56</v>
      </c>
      <c r="B19" s="67"/>
      <c r="C19" s="69">
        <v>82800</v>
      </c>
      <c r="D19" s="73"/>
    </row>
    <row r="20" spans="1:4" ht="15.75" thickBot="1">
      <c r="A20" s="57" t="s">
        <v>14</v>
      </c>
      <c r="B20" s="58"/>
      <c r="C20" s="59">
        <v>267960</v>
      </c>
      <c r="D20" s="56">
        <v>41.351851851851855</v>
      </c>
    </row>
    <row r="21" spans="1:4" ht="34.5" customHeight="1" thickBot="1">
      <c r="A21" s="63" t="s">
        <v>21</v>
      </c>
      <c r="B21" s="46"/>
      <c r="C21" s="52"/>
      <c r="D21" s="52"/>
    </row>
    <row r="22" spans="1:4" ht="20.25" customHeight="1">
      <c r="A22" s="61" t="s">
        <v>22</v>
      </c>
      <c r="B22" s="42" t="s">
        <v>25</v>
      </c>
      <c r="C22" s="44">
        <v>72000</v>
      </c>
      <c r="D22" s="44"/>
    </row>
    <row r="23" spans="1:4" ht="17.25" customHeight="1">
      <c r="A23" s="48" t="s">
        <v>57</v>
      </c>
      <c r="B23" s="42" t="s">
        <v>25</v>
      </c>
      <c r="C23" s="44">
        <v>72000</v>
      </c>
      <c r="D23" s="44"/>
    </row>
    <row r="24" spans="1:4" ht="13.5" customHeight="1">
      <c r="A24" s="48" t="s">
        <v>58</v>
      </c>
      <c r="B24" s="42" t="s">
        <v>25</v>
      </c>
      <c r="C24" s="44">
        <v>72000</v>
      </c>
      <c r="D24" s="44"/>
    </row>
    <row r="25" spans="1:4" ht="18.75" customHeight="1">
      <c r="A25" s="48" t="s">
        <v>26</v>
      </c>
      <c r="B25" s="42" t="s">
        <v>27</v>
      </c>
      <c r="C25" s="44">
        <v>36000</v>
      </c>
      <c r="D25" s="44"/>
    </row>
    <row r="26" spans="1:4">
      <c r="A26" s="48" t="s">
        <v>59</v>
      </c>
      <c r="B26" s="42" t="s">
        <v>60</v>
      </c>
      <c r="C26" s="44">
        <v>144000</v>
      </c>
      <c r="D26" s="44"/>
    </row>
    <row r="27" spans="1:4">
      <c r="A27" s="48" t="s">
        <v>28</v>
      </c>
      <c r="B27" s="72" t="s">
        <v>61</v>
      </c>
      <c r="C27" s="44">
        <v>16800</v>
      </c>
      <c r="D27" s="44"/>
    </row>
    <row r="28" spans="1:4" ht="19.5" customHeight="1">
      <c r="A28" s="48" t="s">
        <v>30</v>
      </c>
      <c r="B28" s="42" t="s">
        <v>31</v>
      </c>
      <c r="C28" s="44">
        <v>13200</v>
      </c>
      <c r="D28" s="44"/>
    </row>
    <row r="29" spans="1:4" ht="16.5" customHeight="1">
      <c r="A29" s="48" t="s">
        <v>32</v>
      </c>
      <c r="B29" s="42"/>
      <c r="C29" s="44">
        <v>426000</v>
      </c>
      <c r="D29" s="44"/>
    </row>
    <row r="30" spans="1:4" ht="19.5" customHeight="1" thickBot="1">
      <c r="A30" s="60" t="s">
        <v>62</v>
      </c>
      <c r="B30" s="41"/>
      <c r="C30" s="51">
        <v>93720</v>
      </c>
      <c r="D30" s="51"/>
    </row>
    <row r="31" spans="1:4" ht="15.75" thickBot="1">
      <c r="A31" s="62" t="s">
        <v>34</v>
      </c>
      <c r="B31" s="54"/>
      <c r="C31" s="59">
        <v>339720</v>
      </c>
      <c r="D31" s="56">
        <v>52.425925925925924</v>
      </c>
    </row>
    <row r="32" spans="1:4" ht="18" customHeight="1">
      <c r="A32" s="45" t="s">
        <v>35</v>
      </c>
      <c r="B32" s="46"/>
      <c r="C32" s="52"/>
      <c r="D32" s="52"/>
    </row>
    <row r="33" spans="1:4" ht="28.5" customHeight="1">
      <c r="A33" s="60" t="s">
        <v>63</v>
      </c>
      <c r="B33" s="42" t="s">
        <v>37</v>
      </c>
      <c r="C33" s="44">
        <v>432</v>
      </c>
      <c r="D33" s="44"/>
    </row>
    <row r="34" spans="1:4">
      <c r="A34" s="60"/>
      <c r="B34" s="41" t="s">
        <v>64</v>
      </c>
      <c r="C34" s="51">
        <v>1000</v>
      </c>
      <c r="D34" s="51"/>
    </row>
    <row r="35" spans="1:4">
      <c r="A35" s="60"/>
      <c r="B35" s="41" t="s">
        <v>39</v>
      </c>
      <c r="C35" s="51">
        <v>72</v>
      </c>
      <c r="D35" s="51"/>
    </row>
    <row r="36" spans="1:4">
      <c r="A36" s="46" t="s">
        <v>42</v>
      </c>
      <c r="B36" s="42"/>
      <c r="C36" s="49">
        <v>2400</v>
      </c>
      <c r="D36" s="44"/>
    </row>
    <row r="37" spans="1:4" ht="27.75" customHeight="1">
      <c r="A37" s="47" t="s">
        <v>65</v>
      </c>
      <c r="B37" s="42"/>
      <c r="C37" s="52">
        <v>1440</v>
      </c>
      <c r="D37" s="52"/>
    </row>
    <row r="38" spans="1:4" ht="18.75" customHeight="1" thickBot="1">
      <c r="A38" s="47" t="s">
        <v>43</v>
      </c>
      <c r="B38" s="42"/>
      <c r="C38" s="74">
        <v>5344</v>
      </c>
      <c r="D38" s="51">
        <v>0.8246913580246914</v>
      </c>
    </row>
    <row r="39" spans="1:4" ht="22.5" customHeight="1" thickBot="1">
      <c r="A39" s="47" t="s">
        <v>66</v>
      </c>
      <c r="B39" s="42">
        <v>22.5</v>
      </c>
      <c r="C39" s="75">
        <v>6480</v>
      </c>
      <c r="D39" s="56" t="s">
        <v>5</v>
      </c>
    </row>
    <row r="40" spans="1:4" ht="28.5" customHeight="1">
      <c r="A40" s="47" t="s">
        <v>67</v>
      </c>
      <c r="B40" s="42"/>
      <c r="C40" s="76">
        <v>129.32469135802469</v>
      </c>
      <c r="D40" s="44"/>
    </row>
    <row r="41" spans="1:4" ht="27.75" customHeight="1">
      <c r="A41" s="47" t="s">
        <v>46</v>
      </c>
      <c r="B41" s="42" t="s">
        <v>68</v>
      </c>
      <c r="C41" s="77">
        <v>129.32</v>
      </c>
      <c r="D41" s="44"/>
    </row>
    <row r="42" spans="1:4">
      <c r="A42" s="141" t="s">
        <v>48</v>
      </c>
      <c r="B42" s="141"/>
      <c r="C42" s="141"/>
      <c r="D42" s="141"/>
    </row>
    <row r="43" spans="1:4">
      <c r="A43" s="78" t="s">
        <v>69</v>
      </c>
      <c r="B43" s="40"/>
      <c r="C43" s="40" t="s">
        <v>50</v>
      </c>
      <c r="D43" s="40"/>
    </row>
  </sheetData>
  <mergeCells count="2">
    <mergeCell ref="A1:D5"/>
    <mergeCell ref="A42:D42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0"/>
  <sheetViews>
    <sheetView topLeftCell="A7" workbookViewId="0">
      <selection activeCell="B65" sqref="B65"/>
    </sheetView>
  </sheetViews>
  <sheetFormatPr defaultRowHeight="15"/>
  <cols>
    <col min="1" max="1" width="46.5703125" customWidth="1"/>
    <col min="2" max="2" width="24.140625" customWidth="1"/>
    <col min="3" max="3" width="16.5703125" customWidth="1"/>
    <col min="4" max="4" width="14.28515625" customWidth="1"/>
  </cols>
  <sheetData>
    <row r="1" spans="1:4" ht="20.25">
      <c r="A1" s="142" t="s">
        <v>70</v>
      </c>
      <c r="B1" s="142"/>
      <c r="C1" s="142"/>
      <c r="D1" s="142"/>
    </row>
    <row r="2" spans="1:4" ht="56.25" customHeight="1">
      <c r="A2" s="79" t="s">
        <v>0</v>
      </c>
      <c r="B2" s="79" t="s">
        <v>1</v>
      </c>
      <c r="C2" s="80" t="s">
        <v>2</v>
      </c>
      <c r="D2" s="81" t="s">
        <v>3</v>
      </c>
    </row>
    <row r="3" spans="1:4">
      <c r="A3" s="82" t="s">
        <v>4</v>
      </c>
      <c r="B3" s="82"/>
      <c r="C3" s="83">
        <f>C8+C14+C25+C32+C39+C46+C50</f>
        <v>3672744.8</v>
      </c>
      <c r="D3" s="83">
        <f>D8+D14+D25+D32+D39+D46+D50</f>
        <v>26.196467902995717</v>
      </c>
    </row>
    <row r="4" spans="1:4" ht="15.75" thickBot="1">
      <c r="A4" s="84" t="s">
        <v>6</v>
      </c>
      <c r="B4" s="82"/>
      <c r="C4" s="83"/>
      <c r="D4" s="83"/>
    </row>
    <row r="5" spans="1:4" ht="15.75" thickBot="1">
      <c r="A5" s="85" t="s">
        <v>7</v>
      </c>
      <c r="B5" s="82"/>
      <c r="C5" s="83"/>
      <c r="D5" s="83"/>
    </row>
    <row r="6" spans="1:4">
      <c r="A6" s="86" t="s">
        <v>71</v>
      </c>
      <c r="B6" s="82" t="s">
        <v>72</v>
      </c>
      <c r="C6" s="83">
        <f>640000*3.6</f>
        <v>2304000</v>
      </c>
      <c r="D6" s="83"/>
    </row>
    <row r="7" spans="1:4" ht="15.75" thickBot="1">
      <c r="A7" s="87" t="s">
        <v>73</v>
      </c>
      <c r="B7" s="88" t="s">
        <v>74</v>
      </c>
      <c r="C7" s="89">
        <f>4500*2</f>
        <v>9000</v>
      </c>
      <c r="D7" s="83"/>
    </row>
    <row r="8" spans="1:4" ht="15.75" thickBot="1">
      <c r="A8" s="90" t="s">
        <v>14</v>
      </c>
      <c r="B8" s="91"/>
      <c r="C8" s="92">
        <f>C6+C7</f>
        <v>2313000</v>
      </c>
      <c r="D8" s="93">
        <f>C8/C54</f>
        <v>16.497860199714694</v>
      </c>
    </row>
    <row r="9" spans="1:4" ht="18" customHeight="1" thickBot="1">
      <c r="A9" s="94" t="s">
        <v>15</v>
      </c>
      <c r="B9" s="86"/>
      <c r="C9" s="95"/>
      <c r="D9" s="95"/>
    </row>
    <row r="10" spans="1:4" ht="45.75" customHeight="1">
      <c r="A10" s="96" t="s">
        <v>75</v>
      </c>
      <c r="B10" s="96" t="s">
        <v>76</v>
      </c>
      <c r="C10" s="83">
        <f>2688*28</f>
        <v>75264</v>
      </c>
      <c r="D10" s="83" t="s">
        <v>5</v>
      </c>
    </row>
    <row r="11" spans="1:4" ht="32.25" customHeight="1">
      <c r="A11" s="96" t="s">
        <v>77</v>
      </c>
      <c r="B11" s="97" t="s">
        <v>78</v>
      </c>
      <c r="C11" s="83"/>
      <c r="D11" s="83"/>
    </row>
    <row r="12" spans="1:4" ht="27" customHeight="1">
      <c r="A12" s="96" t="s">
        <v>79</v>
      </c>
      <c r="B12" s="82" t="s">
        <v>80</v>
      </c>
      <c r="C12" s="83">
        <f>48*30</f>
        <v>1440</v>
      </c>
      <c r="D12" s="83"/>
    </row>
    <row r="13" spans="1:4" ht="18.75" customHeight="1" thickBot="1">
      <c r="A13" s="96" t="s">
        <v>81</v>
      </c>
      <c r="B13" s="82">
        <v>80.64</v>
      </c>
      <c r="C13" s="83">
        <f>B13*25</f>
        <v>2016</v>
      </c>
      <c r="D13" s="83"/>
    </row>
    <row r="14" spans="1:4" ht="15.75" thickBot="1">
      <c r="A14" s="98" t="s">
        <v>14</v>
      </c>
      <c r="B14" s="99"/>
      <c r="C14" s="100">
        <f>C10+C12+C13</f>
        <v>78720</v>
      </c>
      <c r="D14" s="101">
        <f>C14/C54</f>
        <v>0.5614835948644793</v>
      </c>
    </row>
    <row r="15" spans="1:4" ht="22.5" customHeight="1" thickBot="1">
      <c r="A15" s="102" t="s">
        <v>21</v>
      </c>
      <c r="B15" s="86"/>
      <c r="C15" s="95"/>
      <c r="D15" s="95"/>
    </row>
    <row r="16" spans="1:4" ht="15.75" customHeight="1">
      <c r="A16" s="103" t="s">
        <v>82</v>
      </c>
      <c r="B16" s="82" t="s">
        <v>25</v>
      </c>
      <c r="C16" s="83">
        <f>6000*12</f>
        <v>72000</v>
      </c>
      <c r="D16" s="83"/>
    </row>
    <row r="17" spans="1:4">
      <c r="A17" s="104" t="s">
        <v>57</v>
      </c>
      <c r="B17" s="82" t="s">
        <v>25</v>
      </c>
      <c r="C17" s="83">
        <f>6000*12</f>
        <v>72000</v>
      </c>
      <c r="D17" s="83"/>
    </row>
    <row r="18" spans="1:4">
      <c r="A18" s="104" t="s">
        <v>83</v>
      </c>
      <c r="B18" s="82" t="s">
        <v>60</v>
      </c>
      <c r="C18" s="83">
        <f>2*6000*12</f>
        <v>144000</v>
      </c>
      <c r="D18" s="83"/>
    </row>
    <row r="19" spans="1:4">
      <c r="A19" s="104" t="s">
        <v>84</v>
      </c>
      <c r="B19" s="82" t="s">
        <v>85</v>
      </c>
      <c r="C19" s="83">
        <f>14400*12*80%</f>
        <v>138240</v>
      </c>
      <c r="D19" s="83"/>
    </row>
    <row r="20" spans="1:4" ht="18.75" customHeight="1">
      <c r="A20" s="104" t="s">
        <v>86</v>
      </c>
      <c r="B20" s="82" t="s">
        <v>87</v>
      </c>
      <c r="C20" s="83">
        <f>11000*12*80%</f>
        <v>105600</v>
      </c>
      <c r="D20" s="83"/>
    </row>
    <row r="21" spans="1:4">
      <c r="A21" s="104" t="s">
        <v>69</v>
      </c>
      <c r="B21" s="82" t="s">
        <v>88</v>
      </c>
      <c r="C21" s="83">
        <f>6000*12*50%</f>
        <v>36000</v>
      </c>
      <c r="D21" s="83"/>
    </row>
    <row r="22" spans="1:4">
      <c r="A22" s="104" t="s">
        <v>89</v>
      </c>
      <c r="B22" s="82" t="s">
        <v>25</v>
      </c>
      <c r="C22" s="83">
        <v>72000</v>
      </c>
      <c r="D22" s="83"/>
    </row>
    <row r="23" spans="1:4" ht="16.5" customHeight="1">
      <c r="A23" s="104" t="s">
        <v>32</v>
      </c>
      <c r="B23" s="82"/>
      <c r="C23" s="83">
        <f>C16+C17+C18+C19+C20+C22+C21</f>
        <v>639840</v>
      </c>
      <c r="D23" s="83"/>
    </row>
    <row r="24" spans="1:4" ht="18.75" customHeight="1" thickBot="1">
      <c r="A24" s="105" t="s">
        <v>33</v>
      </c>
      <c r="B24" s="84"/>
      <c r="C24" s="106">
        <f>C23*22%</f>
        <v>140764.79999999999</v>
      </c>
      <c r="D24" s="106"/>
    </row>
    <row r="25" spans="1:4" ht="15.75" thickBot="1">
      <c r="A25" s="107" t="s">
        <v>34</v>
      </c>
      <c r="B25" s="91"/>
      <c r="C25" s="100">
        <f>C23+C24</f>
        <v>780604.8</v>
      </c>
      <c r="D25" s="101">
        <f>C25/C54</f>
        <v>5.5677945791726104</v>
      </c>
    </row>
    <row r="26" spans="1:4" ht="16.5" customHeight="1">
      <c r="A26" s="108" t="s">
        <v>35</v>
      </c>
      <c r="B26" s="86"/>
      <c r="C26" s="95"/>
      <c r="D26" s="95"/>
    </row>
    <row r="27" spans="1:4" ht="42" customHeight="1">
      <c r="A27" s="109" t="s">
        <v>90</v>
      </c>
      <c r="B27" s="86">
        <v>34000</v>
      </c>
      <c r="C27" s="95">
        <v>34000</v>
      </c>
      <c r="D27" s="95"/>
    </row>
    <row r="28" spans="1:4" ht="30" customHeight="1">
      <c r="A28" s="109" t="s">
        <v>91</v>
      </c>
      <c r="B28" s="86" t="s">
        <v>92</v>
      </c>
      <c r="C28" s="95">
        <f>1500*12</f>
        <v>18000</v>
      </c>
      <c r="D28" s="95"/>
    </row>
    <row r="29" spans="1:4" ht="46.5" customHeight="1">
      <c r="A29" s="109" t="s">
        <v>93</v>
      </c>
      <c r="B29" s="86" t="s">
        <v>94</v>
      </c>
      <c r="C29" s="110">
        <v>8000</v>
      </c>
      <c r="D29" s="95"/>
    </row>
    <row r="30" spans="1:4" ht="56.25" customHeight="1">
      <c r="A30" s="104" t="s">
        <v>95</v>
      </c>
      <c r="B30" s="82"/>
      <c r="C30" s="83">
        <v>16200</v>
      </c>
      <c r="D30" s="83"/>
    </row>
    <row r="31" spans="1:4" ht="21" customHeight="1">
      <c r="A31" s="105" t="s">
        <v>96</v>
      </c>
      <c r="B31" s="82" t="s">
        <v>5</v>
      </c>
      <c r="C31" s="83">
        <v>8500</v>
      </c>
      <c r="D31" s="83"/>
    </row>
    <row r="32" spans="1:4">
      <c r="A32" s="105"/>
      <c r="B32" s="84"/>
      <c r="C32" s="111">
        <f>C27+C28+C29+C30+C31</f>
        <v>84700</v>
      </c>
      <c r="D32" s="106">
        <f>C32/C54</f>
        <v>0.60413694721825961</v>
      </c>
    </row>
    <row r="33" spans="1:4" ht="18" customHeight="1">
      <c r="A33" s="112" t="s">
        <v>97</v>
      </c>
      <c r="B33" s="82"/>
      <c r="C33" s="113"/>
      <c r="D33" s="83"/>
    </row>
    <row r="34" spans="1:4" ht="17.25" customHeight="1">
      <c r="A34" s="112" t="s">
        <v>98</v>
      </c>
      <c r="B34" s="82"/>
      <c r="C34" s="113">
        <v>55000</v>
      </c>
      <c r="D34" s="83"/>
    </row>
    <row r="35" spans="1:4" ht="17.25" customHeight="1">
      <c r="A35" s="112" t="s">
        <v>99</v>
      </c>
      <c r="B35" s="82"/>
      <c r="C35" s="113">
        <v>49000</v>
      </c>
      <c r="D35" s="83"/>
    </row>
    <row r="36" spans="1:4">
      <c r="A36" s="112"/>
      <c r="B36" s="82"/>
      <c r="C36" s="113"/>
      <c r="D36" s="83"/>
    </row>
    <row r="37" spans="1:4" ht="33" customHeight="1">
      <c r="A37" s="112" t="s">
        <v>100</v>
      </c>
      <c r="B37" s="82"/>
      <c r="C37" s="113">
        <v>70000</v>
      </c>
      <c r="D37" s="83"/>
    </row>
    <row r="38" spans="1:4" ht="46.5" customHeight="1">
      <c r="A38" s="112" t="s">
        <v>101</v>
      </c>
      <c r="B38" s="82"/>
      <c r="C38" s="113">
        <v>55000</v>
      </c>
      <c r="D38" s="83"/>
    </row>
    <row r="39" spans="1:4">
      <c r="A39" s="82" t="s">
        <v>14</v>
      </c>
      <c r="B39" s="82"/>
      <c r="C39" s="114">
        <f>C34+C35+C37+C38</f>
        <v>229000</v>
      </c>
      <c r="D39" s="83">
        <f>C39/C54</f>
        <v>1.6333808844507847</v>
      </c>
    </row>
    <row r="40" spans="1:4" ht="17.25" customHeight="1" thickBot="1">
      <c r="A40" s="115" t="s">
        <v>102</v>
      </c>
      <c r="B40" s="86"/>
      <c r="C40" s="95"/>
      <c r="D40" s="95"/>
    </row>
    <row r="41" spans="1:4">
      <c r="A41" s="86" t="s">
        <v>103</v>
      </c>
      <c r="B41" s="82"/>
      <c r="C41" s="83">
        <f>200*12</f>
        <v>2400</v>
      </c>
      <c r="D41" s="83"/>
    </row>
    <row r="42" spans="1:4" ht="20.25" customHeight="1">
      <c r="A42" s="96" t="s">
        <v>65</v>
      </c>
      <c r="B42" s="82"/>
      <c r="C42" s="83">
        <f>120*12</f>
        <v>1440</v>
      </c>
      <c r="D42" s="83"/>
    </row>
    <row r="43" spans="1:4">
      <c r="A43" s="116" t="s">
        <v>104</v>
      </c>
      <c r="B43" s="82" t="s">
        <v>105</v>
      </c>
      <c r="C43" s="89">
        <f>12*300</f>
        <v>3600</v>
      </c>
      <c r="D43" s="83"/>
    </row>
    <row r="44" spans="1:4" ht="17.25" customHeight="1">
      <c r="A44" s="116" t="s">
        <v>106</v>
      </c>
      <c r="B44" s="82">
        <v>2</v>
      </c>
      <c r="C44" s="89">
        <f>2*6000*12</f>
        <v>144000</v>
      </c>
      <c r="D44" s="83"/>
    </row>
    <row r="45" spans="1:4" ht="18" customHeight="1" thickBot="1">
      <c r="A45" s="116" t="s">
        <v>107</v>
      </c>
      <c r="B45" s="82">
        <v>2</v>
      </c>
      <c r="C45" s="89">
        <f>C44*22%</f>
        <v>31680</v>
      </c>
      <c r="D45" s="83"/>
    </row>
    <row r="46" spans="1:4" ht="15.75" thickBot="1">
      <c r="A46" s="117" t="s">
        <v>14</v>
      </c>
      <c r="B46" s="82">
        <v>2</v>
      </c>
      <c r="C46" s="100">
        <f>C41+C42+C43+C44+C45</f>
        <v>183120</v>
      </c>
      <c r="D46" s="83">
        <f>C46/C54</f>
        <v>1.3061340941512125</v>
      </c>
    </row>
    <row r="47" spans="1:4" ht="21.75" customHeight="1" thickBot="1">
      <c r="A47" s="118" t="s">
        <v>108</v>
      </c>
      <c r="B47" s="82">
        <v>2</v>
      </c>
      <c r="C47" s="95"/>
      <c r="D47" s="95"/>
    </row>
    <row r="48" spans="1:4" ht="21" customHeight="1">
      <c r="A48" s="96" t="s">
        <v>109</v>
      </c>
      <c r="B48" s="119">
        <v>150</v>
      </c>
      <c r="C48" s="83">
        <f>150*12</f>
        <v>1800</v>
      </c>
      <c r="D48" s="83"/>
    </row>
    <row r="49" spans="1:4" ht="21" customHeight="1" thickBot="1">
      <c r="A49" s="120" t="s">
        <v>110</v>
      </c>
      <c r="B49" s="121" t="s">
        <v>111</v>
      </c>
      <c r="C49" s="106">
        <v>1800</v>
      </c>
      <c r="D49" s="106"/>
    </row>
    <row r="50" spans="1:4" ht="15.75" thickBot="1">
      <c r="A50" s="122" t="s">
        <v>14</v>
      </c>
      <c r="B50" s="91"/>
      <c r="C50" s="100">
        <f>C48+C49</f>
        <v>3600</v>
      </c>
      <c r="D50" s="101">
        <f>C50/C54</f>
        <v>2.5677603423680456E-2</v>
      </c>
    </row>
    <row r="51" spans="1:4">
      <c r="A51" s="96" t="s">
        <v>43</v>
      </c>
      <c r="B51" s="82"/>
      <c r="C51" s="123">
        <f>C50+C46+C39+C32+C25+C14+C8</f>
        <v>3672744.8</v>
      </c>
      <c r="D51" s="83"/>
    </row>
    <row r="52" spans="1:4" ht="16.5" customHeight="1">
      <c r="A52" s="96" t="s">
        <v>112</v>
      </c>
      <c r="B52" s="82"/>
      <c r="C52" s="124">
        <v>115200</v>
      </c>
      <c r="D52" s="83"/>
    </row>
    <row r="53" spans="1:4" ht="18" customHeight="1">
      <c r="A53" s="96" t="s">
        <v>113</v>
      </c>
      <c r="B53" s="82"/>
      <c r="C53" s="124">
        <v>25000</v>
      </c>
      <c r="D53" s="83"/>
    </row>
    <row r="54" spans="1:4" ht="15.75" customHeight="1">
      <c r="A54" s="125" t="s">
        <v>114</v>
      </c>
      <c r="B54" s="82"/>
      <c r="C54" s="126">
        <f>C52+C53</f>
        <v>140200</v>
      </c>
      <c r="D54" s="83"/>
    </row>
    <row r="55" spans="1:4" ht="18.75" customHeight="1">
      <c r="A55" s="96" t="s">
        <v>115</v>
      </c>
      <c r="B55" s="82"/>
      <c r="C55" s="127">
        <f>C51/C54</f>
        <v>26.196467902995717</v>
      </c>
      <c r="D55" s="83"/>
    </row>
    <row r="56" spans="1:4" ht="18" customHeight="1">
      <c r="A56" s="96" t="s">
        <v>46</v>
      </c>
      <c r="B56" s="82"/>
      <c r="C56" s="127">
        <f>C55</f>
        <v>26.196467902995717</v>
      </c>
      <c r="D56" s="83"/>
    </row>
    <row r="57" spans="1:4" ht="6" customHeight="1">
      <c r="A57" s="116"/>
      <c r="B57" s="128"/>
      <c r="C57" s="129"/>
      <c r="D57" s="130"/>
    </row>
    <row r="58" spans="1:4">
      <c r="A58" s="143" t="s">
        <v>116</v>
      </c>
      <c r="B58" s="143"/>
      <c r="C58" s="143"/>
    </row>
    <row r="59" spans="1:4" ht="4.5" customHeight="1">
      <c r="A59" s="131"/>
      <c r="B59" s="131"/>
      <c r="C59" s="131"/>
    </row>
    <row r="60" spans="1:4">
      <c r="A60" s="131" t="s">
        <v>117</v>
      </c>
      <c r="B60" s="131"/>
      <c r="C60" s="131" t="s">
        <v>50</v>
      </c>
    </row>
  </sheetData>
  <mergeCells count="2">
    <mergeCell ref="A1:D1"/>
    <mergeCell ref="A58:C58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РПВ</vt:lpstr>
      <vt:lpstr>ТПВ</vt:lpstr>
      <vt:lpstr>водопостачання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вс2</cp:lastModifiedBy>
  <dcterms:created xsi:type="dcterms:W3CDTF">2021-03-16T10:04:36Z</dcterms:created>
  <dcterms:modified xsi:type="dcterms:W3CDTF">2021-03-16T14:17:43Z</dcterms:modified>
</cp:coreProperties>
</file>